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0.25\d\Municipalidad de Nogoya\07 Documentos Finales B\Editables\8_Estudios Hidrologicos e Hidraulicos\"/>
    </mc:Choice>
  </mc:AlternateContent>
  <xr:revisionPtr revIDLastSave="0" documentId="13_ncr:1_{6F9F6C61-4466-4A0C-9389-1FC72703E7DA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Alt 1" sheetId="1" r:id="rId1"/>
    <sheet name="Alt 2" sheetId="4" r:id="rId2"/>
    <sheet name="Alt 3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Q7" i="1"/>
  <c r="Q11" i="5"/>
  <c r="Q10" i="4"/>
  <c r="T11" i="5"/>
  <c r="R11" i="5"/>
  <c r="G11" i="5"/>
  <c r="P7" i="4"/>
  <c r="G8" i="4"/>
  <c r="G9" i="4"/>
  <c r="G10" i="4"/>
  <c r="G5" i="4"/>
  <c r="G8" i="1"/>
  <c r="G6" i="1"/>
  <c r="G7" i="1" s="1"/>
  <c r="G5" i="1"/>
  <c r="T10" i="5" l="1"/>
  <c r="T9" i="5"/>
  <c r="T8" i="5"/>
  <c r="T7" i="5"/>
  <c r="T6" i="5"/>
  <c r="T5" i="5"/>
  <c r="P8" i="4"/>
  <c r="R8" i="5" l="1"/>
  <c r="R5" i="5"/>
  <c r="R9" i="4"/>
  <c r="R7" i="4"/>
  <c r="Q6" i="4"/>
  <c r="R6" i="4"/>
  <c r="Q8" i="4"/>
  <c r="R8" i="4"/>
  <c r="G10" i="5"/>
  <c r="G9" i="5"/>
  <c r="G8" i="5"/>
  <c r="G5" i="5"/>
  <c r="G9" i="1"/>
  <c r="R10" i="5"/>
  <c r="Q10" i="5"/>
  <c r="R9" i="5"/>
  <c r="Q9" i="5"/>
  <c r="Q8" i="5"/>
  <c r="R6" i="5"/>
  <c r="Q6" i="5"/>
  <c r="R5" i="4"/>
  <c r="Q5" i="5" l="1"/>
  <c r="R10" i="4"/>
  <c r="Q9" i="4"/>
  <c r="Q7" i="4"/>
  <c r="Q7" i="5"/>
  <c r="R7" i="5"/>
  <c r="Q9" i="1"/>
  <c r="Q8" i="1"/>
  <c r="Q6" i="1"/>
  <c r="Q5" i="1"/>
  <c r="R5" i="1" l="1"/>
  <c r="R6" i="1" l="1"/>
  <c r="R7" i="1" l="1"/>
  <c r="R8" i="1" l="1"/>
  <c r="R9" i="1" l="1"/>
  <c r="R10" i="1" l="1"/>
</calcChain>
</file>

<file path=xl/sharedStrings.xml><?xml version="1.0" encoding="utf-8"?>
<sst xmlns="http://schemas.openxmlformats.org/spreadsheetml/2006/main" count="198" uniqueCount="68">
  <si>
    <t>Alc.</t>
  </si>
  <si>
    <t>Ubicación</t>
  </si>
  <si>
    <t>Material</t>
  </si>
  <si>
    <t>Sección</t>
  </si>
  <si>
    <t>Tirante de diseño</t>
  </si>
  <si>
    <t>A1</t>
  </si>
  <si>
    <t>A2</t>
  </si>
  <si>
    <t>A3</t>
  </si>
  <si>
    <t>A4</t>
  </si>
  <si>
    <t>A5</t>
  </si>
  <si>
    <t>A6</t>
  </si>
  <si>
    <t>A7</t>
  </si>
  <si>
    <t>A8</t>
  </si>
  <si>
    <t>HºAº</t>
  </si>
  <si>
    <t>Cuenca 2</t>
  </si>
  <si>
    <t>Cuenca 3</t>
  </si>
  <si>
    <t>Cuenca 4</t>
  </si>
  <si>
    <t>Cuenca 5</t>
  </si>
  <si>
    <t>Cuenca 6</t>
  </si>
  <si>
    <t>Cuenca 7</t>
  </si>
  <si>
    <t>N° luces</t>
  </si>
  <si>
    <t>H</t>
  </si>
  <si>
    <t xml:space="preserve">Caudal Verif. </t>
  </si>
  <si>
    <t xml:space="preserve">Caudal Diseño </t>
  </si>
  <si>
    <t>C.E</t>
  </si>
  <si>
    <t xml:space="preserve">C.S. </t>
  </si>
  <si>
    <t xml:space="preserve">Ø </t>
  </si>
  <si>
    <t>J</t>
  </si>
  <si>
    <t>[m³/s]</t>
  </si>
  <si>
    <t>[m²]</t>
  </si>
  <si>
    <t>[m]</t>
  </si>
  <si>
    <t>[%]</t>
  </si>
  <si>
    <t>L</t>
  </si>
  <si>
    <t>Pendiente salida</t>
  </si>
  <si>
    <t>i</t>
  </si>
  <si>
    <t>%</t>
  </si>
  <si>
    <t>m/m</t>
  </si>
  <si>
    <t>C.D.</t>
  </si>
  <si>
    <t>Cuenca 1</t>
  </si>
  <si>
    <t>-</t>
  </si>
  <si>
    <t>Cuenca 8</t>
  </si>
  <si>
    <t>C.R.</t>
  </si>
  <si>
    <t>m³/s</t>
  </si>
  <si>
    <r>
      <t>m</t>
    </r>
    <r>
      <rPr>
        <b/>
        <vertAlign val="superscript"/>
        <sz val="11"/>
        <rFont val="Arial"/>
        <family val="2"/>
      </rPr>
      <t>2</t>
    </r>
  </si>
  <si>
    <t>m</t>
  </si>
  <si>
    <t>S</t>
  </si>
  <si>
    <t>1+420</t>
  </si>
  <si>
    <t>4+240</t>
  </si>
  <si>
    <t>5+470</t>
  </si>
  <si>
    <t>5+550</t>
  </si>
  <si>
    <t>7+170</t>
  </si>
  <si>
    <t>9+000</t>
  </si>
  <si>
    <t>9+480</t>
  </si>
  <si>
    <t>1+506</t>
  </si>
  <si>
    <t>3+698</t>
  </si>
  <si>
    <t>4+433</t>
  </si>
  <si>
    <t>5+937</t>
  </si>
  <si>
    <t>6+691</t>
  </si>
  <si>
    <t>7+952</t>
  </si>
  <si>
    <t>10+128</t>
  </si>
  <si>
    <t>3+697</t>
  </si>
  <si>
    <t>4+136</t>
  </si>
  <si>
    <t>5+549</t>
  </si>
  <si>
    <t>5+901</t>
  </si>
  <si>
    <t>8+591</t>
  </si>
  <si>
    <t>10+803</t>
  </si>
  <si>
    <t>Prog.</t>
  </si>
  <si>
    <t>6+554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</si>
</sst>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2" fontId="3" fillId="0" borderId="1" xfId="0" quotePrefix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0" fontId="3" fillId="0" borderId="1" xfId="1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3" fillId="0" borderId="1" xfId="0" quotePrefix="1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1" xfId="0" quotePrefix="1" applyNumberFormat="1" applyFont="1" applyFill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quotePrefix="1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Y23"/>
  <sheetViews>
    <sheetView showGridLines="0" topLeftCell="A2" zoomScaleNormal="100" workbookViewId="0">
      <pane ySplit="1" topLeftCell="A3" activePane="bottomLeft" state="frozen"/>
      <selection activeCell="B2" sqref="B2"/>
      <selection pane="bottomLeft" activeCell="I4" sqref="I4"/>
    </sheetView>
  </sheetViews>
  <sheetFormatPr baseColWidth="10" defaultRowHeight="15" x14ac:dyDescent="0.25"/>
  <cols>
    <col min="1" max="1" width="3.42578125" customWidth="1"/>
    <col min="2" max="2" width="4.5703125" style="9" bestFit="1" customWidth="1"/>
    <col min="3" max="3" width="12.140625" style="9" customWidth="1"/>
    <col min="4" max="4" width="6.85546875" style="9" bestFit="1" customWidth="1"/>
    <col min="5" max="5" width="8.85546875" style="9" customWidth="1"/>
    <col min="6" max="6" width="8" style="9" customWidth="1"/>
    <col min="7" max="7" width="11.42578125" style="9" customWidth="1"/>
    <col min="8" max="8" width="9.7109375" style="9" customWidth="1"/>
    <col min="9" max="9" width="9.140625" style="9" customWidth="1"/>
    <col min="10" max="10" width="6.28515625" style="9" customWidth="1"/>
    <col min="11" max="13" width="5" style="9" customWidth="1"/>
    <col min="14" max="14" width="6.140625" style="9" customWidth="1"/>
    <col min="15" max="16" width="7.28515625" style="9" customWidth="1"/>
    <col min="17" max="17" width="8.7109375" style="9" customWidth="1"/>
    <col min="18" max="18" width="10.140625" style="9" customWidth="1"/>
    <col min="19" max="20" width="5.42578125" style="9" customWidth="1"/>
    <col min="21" max="21" width="6.7109375" style="9" customWidth="1"/>
  </cols>
  <sheetData>
    <row r="2" spans="2:21" ht="32.25" customHeight="1" x14ac:dyDescent="0.25">
      <c r="B2" s="16" t="s">
        <v>0</v>
      </c>
      <c r="C2" s="16" t="s">
        <v>1</v>
      </c>
      <c r="D2" s="16" t="s">
        <v>66</v>
      </c>
      <c r="E2" s="12" t="s">
        <v>23</v>
      </c>
      <c r="F2" s="12" t="s">
        <v>22</v>
      </c>
      <c r="G2" s="12" t="s">
        <v>33</v>
      </c>
      <c r="H2" s="16" t="s">
        <v>2</v>
      </c>
      <c r="I2" s="12" t="s">
        <v>3</v>
      </c>
      <c r="J2" s="16" t="s">
        <v>20</v>
      </c>
      <c r="K2" s="12" t="s">
        <v>26</v>
      </c>
      <c r="L2" s="13" t="s">
        <v>32</v>
      </c>
      <c r="M2" s="13" t="s">
        <v>21</v>
      </c>
      <c r="N2" s="12" t="s">
        <v>27</v>
      </c>
      <c r="O2" s="12" t="s">
        <v>24</v>
      </c>
      <c r="P2" s="12" t="s">
        <v>25</v>
      </c>
      <c r="Q2" s="12" t="s">
        <v>37</v>
      </c>
      <c r="R2" s="12" t="s">
        <v>34</v>
      </c>
      <c r="S2" s="16" t="s">
        <v>4</v>
      </c>
      <c r="T2" s="16"/>
      <c r="U2" s="12" t="s">
        <v>41</v>
      </c>
    </row>
    <row r="3" spans="2:21" ht="19.5" customHeight="1" x14ac:dyDescent="0.25">
      <c r="B3" s="16"/>
      <c r="C3" s="16"/>
      <c r="D3" s="16"/>
      <c r="E3" s="12" t="s">
        <v>28</v>
      </c>
      <c r="F3" s="12" t="s">
        <v>28</v>
      </c>
      <c r="G3" s="12" t="s">
        <v>36</v>
      </c>
      <c r="H3" s="16"/>
      <c r="I3" s="12" t="s">
        <v>29</v>
      </c>
      <c r="J3" s="16"/>
      <c r="K3" s="12" t="s">
        <v>30</v>
      </c>
      <c r="L3" s="12" t="s">
        <v>30</v>
      </c>
      <c r="M3" s="12" t="s">
        <v>30</v>
      </c>
      <c r="N3" s="12" t="s">
        <v>30</v>
      </c>
      <c r="O3" s="12" t="s">
        <v>30</v>
      </c>
      <c r="P3" s="12" t="s">
        <v>30</v>
      </c>
      <c r="Q3" s="12" t="s">
        <v>30</v>
      </c>
      <c r="R3" s="12" t="s">
        <v>35</v>
      </c>
      <c r="S3" s="12" t="s">
        <v>30</v>
      </c>
      <c r="T3" s="12" t="s">
        <v>31</v>
      </c>
      <c r="U3" s="12" t="s">
        <v>44</v>
      </c>
    </row>
    <row r="4" spans="2:21" x14ac:dyDescent="0.25">
      <c r="B4" s="17" t="s">
        <v>5</v>
      </c>
      <c r="C4" s="18" t="s">
        <v>38</v>
      </c>
      <c r="D4" s="18" t="s">
        <v>46</v>
      </c>
      <c r="E4" s="19">
        <v>4.09</v>
      </c>
      <c r="F4" s="19">
        <v>5.87</v>
      </c>
      <c r="G4" s="20"/>
      <c r="H4" s="17"/>
      <c r="I4" s="21">
        <v>4.8400000000000007</v>
      </c>
      <c r="J4" s="17">
        <v>2</v>
      </c>
      <c r="K4" s="21"/>
      <c r="L4" s="22">
        <v>1.1000000000000001</v>
      </c>
      <c r="M4" s="22">
        <v>2.2000000000000002</v>
      </c>
      <c r="N4" s="21">
        <v>40</v>
      </c>
      <c r="O4" s="21">
        <v>33.299999999999997</v>
      </c>
      <c r="P4" s="21">
        <v>33.299999999999997</v>
      </c>
      <c r="Q4" s="21">
        <v>33.299999999999997</v>
      </c>
      <c r="R4" s="8">
        <f>+(O4-P4)/N4</f>
        <v>0</v>
      </c>
      <c r="S4" s="21" t="s">
        <v>39</v>
      </c>
      <c r="T4" s="23" t="s">
        <v>39</v>
      </c>
      <c r="U4" s="21">
        <v>39.22</v>
      </c>
    </row>
    <row r="5" spans="2:21" x14ac:dyDescent="0.25">
      <c r="B5" s="17" t="s">
        <v>6</v>
      </c>
      <c r="C5" s="18" t="s">
        <v>14</v>
      </c>
      <c r="D5" s="18" t="s">
        <v>47</v>
      </c>
      <c r="E5" s="19">
        <v>1.7612000000000001</v>
      </c>
      <c r="F5" s="21">
        <v>2.4933000000000001</v>
      </c>
      <c r="G5" s="24">
        <f>4/361</f>
        <v>1.1080332409972299E-2</v>
      </c>
      <c r="H5" s="17" t="s">
        <v>13</v>
      </c>
      <c r="I5" s="21">
        <v>4</v>
      </c>
      <c r="J5" s="17">
        <v>2</v>
      </c>
      <c r="K5" s="21"/>
      <c r="L5" s="22">
        <v>2</v>
      </c>
      <c r="M5" s="22">
        <v>1</v>
      </c>
      <c r="N5" s="21">
        <v>16</v>
      </c>
      <c r="O5" s="21">
        <v>50.48</v>
      </c>
      <c r="P5" s="21">
        <v>50.43</v>
      </c>
      <c r="Q5" s="21">
        <f t="shared" ref="Q5:Q9" si="0">+O5/2+P5/2</f>
        <v>50.454999999999998</v>
      </c>
      <c r="R5" s="8">
        <f>+(O5-P5)/N5</f>
        <v>3.1249999999998224E-3</v>
      </c>
      <c r="S5" s="21">
        <v>0.41</v>
      </c>
      <c r="T5" s="23">
        <v>0.41</v>
      </c>
      <c r="U5" s="21">
        <v>52.37</v>
      </c>
    </row>
    <row r="6" spans="2:21" x14ac:dyDescent="0.25">
      <c r="B6" s="17" t="s">
        <v>7</v>
      </c>
      <c r="C6" s="18" t="s">
        <v>15</v>
      </c>
      <c r="D6" s="18" t="s">
        <v>48</v>
      </c>
      <c r="E6" s="19">
        <v>1.4726999999999999</v>
      </c>
      <c r="F6" s="21">
        <v>2.0891000000000002</v>
      </c>
      <c r="G6" s="24">
        <f>2/218</f>
        <v>9.1743119266055051E-3</v>
      </c>
      <c r="H6" s="17" t="s">
        <v>13</v>
      </c>
      <c r="I6" s="21">
        <v>3</v>
      </c>
      <c r="J6" s="17">
        <v>2</v>
      </c>
      <c r="K6" s="21"/>
      <c r="L6" s="22">
        <v>1.5</v>
      </c>
      <c r="M6" s="22">
        <v>1</v>
      </c>
      <c r="N6" s="21">
        <v>16</v>
      </c>
      <c r="O6" s="21">
        <v>53.11</v>
      </c>
      <c r="P6" s="21">
        <v>53</v>
      </c>
      <c r="Q6" s="21">
        <f t="shared" si="0"/>
        <v>53.055</v>
      </c>
      <c r="R6" s="8">
        <f>+(O6-P6)/N6</f>
        <v>6.8749999999999645E-3</v>
      </c>
      <c r="S6" s="21">
        <v>0.4</v>
      </c>
      <c r="T6" s="23">
        <v>0.4</v>
      </c>
      <c r="U6" s="21">
        <v>55.14</v>
      </c>
    </row>
    <row r="7" spans="2:21" x14ac:dyDescent="0.25">
      <c r="B7" s="17" t="s">
        <v>8</v>
      </c>
      <c r="C7" s="18" t="s">
        <v>16</v>
      </c>
      <c r="D7" s="18" t="s">
        <v>49</v>
      </c>
      <c r="E7" s="19">
        <v>0.15160000000000001</v>
      </c>
      <c r="F7" s="21">
        <v>0.2228</v>
      </c>
      <c r="G7" s="24">
        <f>+G6</f>
        <v>9.1743119266055051E-3</v>
      </c>
      <c r="H7" s="17" t="s">
        <v>13</v>
      </c>
      <c r="I7" s="21">
        <v>0.50265482457436694</v>
      </c>
      <c r="J7" s="17">
        <v>1</v>
      </c>
      <c r="K7" s="21">
        <v>0.8</v>
      </c>
      <c r="L7" s="22"/>
      <c r="M7" s="22"/>
      <c r="N7" s="21">
        <v>16</v>
      </c>
      <c r="O7" s="21">
        <v>54.23</v>
      </c>
      <c r="P7" s="21">
        <v>54.16</v>
      </c>
      <c r="Q7" s="21">
        <f t="shared" si="0"/>
        <v>54.194999999999993</v>
      </c>
      <c r="R7" s="8">
        <f>+(O7-P7)/N7</f>
        <v>4.3750000000000178E-3</v>
      </c>
      <c r="S7" s="21">
        <v>0.31</v>
      </c>
      <c r="T7" s="23">
        <v>0.38749999999999996</v>
      </c>
      <c r="U7" s="21">
        <v>55.63</v>
      </c>
    </row>
    <row r="8" spans="2:21" x14ac:dyDescent="0.25">
      <c r="B8" s="17" t="s">
        <v>9</v>
      </c>
      <c r="C8" s="18" t="s">
        <v>17</v>
      </c>
      <c r="D8" s="18" t="s">
        <v>50</v>
      </c>
      <c r="E8" s="19">
        <v>17.149000000000001</v>
      </c>
      <c r="F8" s="21">
        <v>22.9223</v>
      </c>
      <c r="G8" s="24">
        <f>2/680</f>
        <v>2.9411764705882353E-3</v>
      </c>
      <c r="H8" s="17" t="s">
        <v>13</v>
      </c>
      <c r="I8" s="21">
        <v>16</v>
      </c>
      <c r="J8" s="17">
        <v>2</v>
      </c>
      <c r="K8" s="21"/>
      <c r="L8" s="22">
        <v>4</v>
      </c>
      <c r="M8" s="22">
        <v>2</v>
      </c>
      <c r="N8" s="21">
        <v>16</v>
      </c>
      <c r="O8" s="21">
        <v>45.15</v>
      </c>
      <c r="P8" s="21">
        <v>45.15</v>
      </c>
      <c r="Q8" s="21">
        <f t="shared" si="0"/>
        <v>45.15</v>
      </c>
      <c r="R8" s="8">
        <f>+(O8-P8)/N8</f>
        <v>0</v>
      </c>
      <c r="S8" s="21">
        <v>1.3</v>
      </c>
      <c r="T8" s="23">
        <v>0.65</v>
      </c>
      <c r="U8" s="21">
        <v>47.69</v>
      </c>
    </row>
    <row r="9" spans="2:21" x14ac:dyDescent="0.25">
      <c r="B9" s="17" t="s">
        <v>10</v>
      </c>
      <c r="C9" s="18" t="s">
        <v>18</v>
      </c>
      <c r="D9" s="18" t="s">
        <v>51</v>
      </c>
      <c r="E9" s="19">
        <v>2.6242000000000001</v>
      </c>
      <c r="F9" s="21">
        <v>3.6999</v>
      </c>
      <c r="G9" s="24">
        <f>1/240</f>
        <v>4.1666666666666666E-3</v>
      </c>
      <c r="H9" s="17" t="s">
        <v>13</v>
      </c>
      <c r="I9" s="21">
        <v>4.5</v>
      </c>
      <c r="J9" s="17">
        <v>3</v>
      </c>
      <c r="K9" s="21"/>
      <c r="L9" s="22">
        <v>1.5</v>
      </c>
      <c r="M9" s="22">
        <v>1</v>
      </c>
      <c r="N9" s="21">
        <v>16</v>
      </c>
      <c r="O9" s="21">
        <v>43.4</v>
      </c>
      <c r="P9" s="21">
        <v>43.35</v>
      </c>
      <c r="Q9" s="21">
        <f t="shared" si="0"/>
        <v>43.375</v>
      </c>
      <c r="R9" s="8">
        <f>+(O9-P9)/N9</f>
        <v>3.1249999999998224E-3</v>
      </c>
      <c r="S9" s="21">
        <v>0.5</v>
      </c>
      <c r="T9" s="23">
        <v>0.5</v>
      </c>
      <c r="U9" s="21">
        <v>45.17</v>
      </c>
    </row>
    <row r="10" spans="2:21" ht="15.75" customHeight="1" x14ac:dyDescent="0.25">
      <c r="B10" s="17" t="s">
        <v>11</v>
      </c>
      <c r="C10" s="18" t="s">
        <v>19</v>
      </c>
      <c r="D10" s="18" t="s">
        <v>52</v>
      </c>
      <c r="E10" s="21">
        <v>5.8871000000000002</v>
      </c>
      <c r="F10" s="21">
        <v>8.0312999999999999</v>
      </c>
      <c r="G10" s="24">
        <v>1.2E-2</v>
      </c>
      <c r="H10" s="17" t="s">
        <v>13</v>
      </c>
      <c r="I10" s="21">
        <v>8</v>
      </c>
      <c r="J10" s="17">
        <v>2</v>
      </c>
      <c r="K10" s="21"/>
      <c r="L10" s="21">
        <v>4</v>
      </c>
      <c r="M10" s="21">
        <v>1</v>
      </c>
      <c r="N10" s="21">
        <v>16</v>
      </c>
      <c r="O10" s="21">
        <v>47.5</v>
      </c>
      <c r="P10" s="21">
        <v>47.5</v>
      </c>
      <c r="Q10" s="21">
        <v>47.5</v>
      </c>
      <c r="R10" s="8">
        <f>+(O10-P10)/N10</f>
        <v>0</v>
      </c>
      <c r="S10" s="21">
        <v>0.6</v>
      </c>
      <c r="T10" s="23">
        <v>0.6</v>
      </c>
      <c r="U10" s="21">
        <v>49.16</v>
      </c>
    </row>
    <row r="23" spans="25:25" x14ac:dyDescent="0.25">
      <c r="Y23" t="s">
        <v>45</v>
      </c>
    </row>
  </sheetData>
  <mergeCells count="6">
    <mergeCell ref="D2:D3"/>
    <mergeCell ref="H2:H3"/>
    <mergeCell ref="S2:T2"/>
    <mergeCell ref="B2:B3"/>
    <mergeCell ref="J2:J3"/>
    <mergeCell ref="C2:C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V16"/>
  <sheetViews>
    <sheetView showGridLines="0" zoomScaleNormal="100" workbookViewId="0">
      <selection activeCell="I4" sqref="I4"/>
    </sheetView>
  </sheetViews>
  <sheetFormatPr baseColWidth="10" defaultRowHeight="15" x14ac:dyDescent="0.25"/>
  <cols>
    <col min="1" max="1" width="3.42578125" customWidth="1"/>
    <col min="2" max="2" width="4.5703125" style="9" bestFit="1" customWidth="1"/>
    <col min="3" max="3" width="12.140625" style="9" customWidth="1"/>
    <col min="4" max="4" width="7.7109375" style="9" customWidth="1"/>
    <col min="5" max="5" width="8.28515625" style="9" customWidth="1"/>
    <col min="6" max="6" width="8" style="9" customWidth="1"/>
    <col min="7" max="7" width="11.42578125" style="9" customWidth="1"/>
    <col min="8" max="8" width="9.7109375" style="9" customWidth="1"/>
    <col min="9" max="9" width="9.140625" style="9" customWidth="1"/>
    <col min="10" max="10" width="6.28515625" style="9" customWidth="1"/>
    <col min="11" max="13" width="5" style="9" customWidth="1"/>
    <col min="14" max="14" width="6.140625" style="9" customWidth="1"/>
    <col min="15" max="16" width="7.28515625" style="9" customWidth="1"/>
    <col min="17" max="17" width="8.7109375" style="9" customWidth="1"/>
    <col min="18" max="18" width="10.140625" style="9" customWidth="1"/>
    <col min="19" max="20" width="5.42578125" style="9" customWidth="1"/>
    <col min="21" max="21" width="7" style="9" customWidth="1"/>
    <col min="22" max="22" width="6.85546875" style="9" customWidth="1"/>
  </cols>
  <sheetData>
    <row r="2" spans="2:22" ht="27.75" customHeight="1" x14ac:dyDescent="0.25">
      <c r="B2" s="16" t="s">
        <v>0</v>
      </c>
      <c r="C2" s="16" t="s">
        <v>1</v>
      </c>
      <c r="D2" s="16" t="s">
        <v>66</v>
      </c>
      <c r="E2" s="12" t="s">
        <v>23</v>
      </c>
      <c r="F2" s="12" t="s">
        <v>22</v>
      </c>
      <c r="G2" s="12" t="s">
        <v>33</v>
      </c>
      <c r="H2" s="16" t="s">
        <v>2</v>
      </c>
      <c r="I2" s="12" t="s">
        <v>3</v>
      </c>
      <c r="J2" s="16" t="s">
        <v>20</v>
      </c>
      <c r="K2" s="12" t="s">
        <v>26</v>
      </c>
      <c r="L2" s="13" t="s">
        <v>32</v>
      </c>
      <c r="M2" s="13" t="s">
        <v>21</v>
      </c>
      <c r="N2" s="12" t="s">
        <v>27</v>
      </c>
      <c r="O2" s="12" t="s">
        <v>24</v>
      </c>
      <c r="P2" s="12" t="s">
        <v>25</v>
      </c>
      <c r="Q2" s="12" t="s">
        <v>37</v>
      </c>
      <c r="R2" s="12" t="s">
        <v>34</v>
      </c>
      <c r="S2" s="16" t="s">
        <v>4</v>
      </c>
      <c r="T2" s="16"/>
      <c r="U2" s="12" t="s">
        <v>41</v>
      </c>
    </row>
    <row r="3" spans="2:22" ht="19.5" customHeight="1" x14ac:dyDescent="0.25">
      <c r="B3" s="16"/>
      <c r="C3" s="16"/>
      <c r="D3" s="16"/>
      <c r="E3" s="12" t="s">
        <v>28</v>
      </c>
      <c r="F3" s="12" t="s">
        <v>28</v>
      </c>
      <c r="G3" s="12" t="s">
        <v>36</v>
      </c>
      <c r="H3" s="16"/>
      <c r="I3" s="12" t="s">
        <v>29</v>
      </c>
      <c r="J3" s="16"/>
      <c r="K3" s="12" t="s">
        <v>30</v>
      </c>
      <c r="L3" s="12" t="s">
        <v>30</v>
      </c>
      <c r="M3" s="12" t="s">
        <v>30</v>
      </c>
      <c r="N3" s="12" t="s">
        <v>30</v>
      </c>
      <c r="O3" s="12" t="s">
        <v>30</v>
      </c>
      <c r="P3" s="12" t="s">
        <v>30</v>
      </c>
      <c r="Q3" s="12" t="s">
        <v>30</v>
      </c>
      <c r="R3" s="12" t="s">
        <v>35</v>
      </c>
      <c r="S3" s="12" t="s">
        <v>30</v>
      </c>
      <c r="T3" s="12" t="s">
        <v>31</v>
      </c>
      <c r="U3" s="12" t="s">
        <v>44</v>
      </c>
    </row>
    <row r="4" spans="2:22" x14ac:dyDescent="0.25">
      <c r="B4" s="2" t="s">
        <v>5</v>
      </c>
      <c r="C4" s="7" t="s">
        <v>38</v>
      </c>
      <c r="D4" s="7" t="s">
        <v>53</v>
      </c>
      <c r="E4" s="1">
        <v>4.6500000000000004</v>
      </c>
      <c r="F4" s="1">
        <v>6.69</v>
      </c>
      <c r="G4" s="14" t="s">
        <v>39</v>
      </c>
      <c r="H4" s="2" t="s">
        <v>13</v>
      </c>
      <c r="I4" s="21">
        <v>4.8400000000000007</v>
      </c>
      <c r="J4" s="2">
        <v>2</v>
      </c>
      <c r="K4" s="3"/>
      <c r="L4" s="4">
        <v>1.1000000000000001</v>
      </c>
      <c r="M4" s="4">
        <v>2.2000000000000002</v>
      </c>
      <c r="N4" s="3">
        <v>40</v>
      </c>
      <c r="O4" s="3">
        <v>33.299999999999997</v>
      </c>
      <c r="P4" s="3">
        <v>33.299999999999997</v>
      </c>
      <c r="Q4" s="21">
        <v>33.299999999999997</v>
      </c>
      <c r="R4" s="8"/>
      <c r="S4" s="3" t="s">
        <v>39</v>
      </c>
      <c r="T4" s="15" t="s">
        <v>39</v>
      </c>
      <c r="U4" s="3">
        <v>39.22</v>
      </c>
      <c r="V4" s="5"/>
    </row>
    <row r="5" spans="2:22" x14ac:dyDescent="0.25">
      <c r="B5" s="2" t="s">
        <v>6</v>
      </c>
      <c r="C5" s="7" t="s">
        <v>14</v>
      </c>
      <c r="D5" s="7" t="s">
        <v>54</v>
      </c>
      <c r="E5" s="1">
        <v>1.9734</v>
      </c>
      <c r="F5" s="3">
        <v>2.782</v>
      </c>
      <c r="G5" s="6">
        <f>5/763</f>
        <v>6.55307994757536E-3</v>
      </c>
      <c r="H5" s="2" t="s">
        <v>13</v>
      </c>
      <c r="I5" s="3">
        <v>3</v>
      </c>
      <c r="J5" s="2">
        <v>2</v>
      </c>
      <c r="K5" s="3"/>
      <c r="L5" s="4">
        <v>1.5</v>
      </c>
      <c r="M5" s="4">
        <v>1</v>
      </c>
      <c r="N5" s="3">
        <v>16</v>
      </c>
      <c r="O5" s="3">
        <v>39.020000000000003</v>
      </c>
      <c r="P5" s="3">
        <v>38.97</v>
      </c>
      <c r="Q5" s="3">
        <v>40</v>
      </c>
      <c r="R5" s="8">
        <f>+(O5-P5)/N5</f>
        <v>3.1250000000002665E-3</v>
      </c>
      <c r="S5" s="3">
        <v>0.28999999999999998</v>
      </c>
      <c r="T5" s="15">
        <v>0.28999999999999998</v>
      </c>
      <c r="U5" s="3">
        <v>41.03</v>
      </c>
      <c r="V5" s="5"/>
    </row>
    <row r="6" spans="2:22" x14ac:dyDescent="0.25">
      <c r="B6" s="2" t="s">
        <v>7</v>
      </c>
      <c r="C6" s="7" t="s">
        <v>15</v>
      </c>
      <c r="D6" s="7" t="s">
        <v>55</v>
      </c>
      <c r="E6" s="1">
        <v>0.80420000000000003</v>
      </c>
      <c r="F6" s="3">
        <v>1.1384000000000001</v>
      </c>
      <c r="G6" s="6">
        <v>1.2E-2</v>
      </c>
      <c r="H6" s="2" t="s">
        <v>13</v>
      </c>
      <c r="I6" s="3">
        <v>3</v>
      </c>
      <c r="J6" s="2">
        <v>2</v>
      </c>
      <c r="K6" s="3"/>
      <c r="L6" s="4">
        <v>1.5</v>
      </c>
      <c r="M6" s="4">
        <v>1</v>
      </c>
      <c r="N6" s="3">
        <v>16</v>
      </c>
      <c r="O6" s="3">
        <v>48.4</v>
      </c>
      <c r="P6" s="3">
        <v>48.4</v>
      </c>
      <c r="Q6" s="3">
        <f t="shared" ref="Q6" si="0">+O6/2+P6/2</f>
        <v>48.4</v>
      </c>
      <c r="R6" s="8">
        <f>+(O6-P6)/N6</f>
        <v>0</v>
      </c>
      <c r="S6" s="3">
        <v>0.3</v>
      </c>
      <c r="T6" s="15">
        <v>0.3</v>
      </c>
      <c r="U6" s="3">
        <v>50</v>
      </c>
      <c r="V6" s="5"/>
    </row>
    <row r="7" spans="2:22" x14ac:dyDescent="0.25">
      <c r="B7" s="2" t="s">
        <v>8</v>
      </c>
      <c r="C7" s="7" t="s">
        <v>16</v>
      </c>
      <c r="D7" s="7" t="s">
        <v>56</v>
      </c>
      <c r="E7" s="1">
        <v>0.1404</v>
      </c>
      <c r="F7" s="3">
        <v>0.20580000000000001</v>
      </c>
      <c r="G7" s="6">
        <v>1.2E-2</v>
      </c>
      <c r="H7" s="2" t="s">
        <v>13</v>
      </c>
      <c r="I7" s="3">
        <v>0.50265482457436694</v>
      </c>
      <c r="J7" s="2">
        <v>1</v>
      </c>
      <c r="K7" s="3">
        <v>0.8</v>
      </c>
      <c r="L7" s="4"/>
      <c r="M7" s="4"/>
      <c r="N7" s="3">
        <v>16</v>
      </c>
      <c r="O7" s="3">
        <v>59.3</v>
      </c>
      <c r="P7" s="3">
        <f t="shared" ref="P7:P8" si="1">+O7-0.1</f>
        <v>59.199999999999996</v>
      </c>
      <c r="Q7" s="3">
        <f t="shared" ref="Q7" si="2">+O7/2+P7/2</f>
        <v>59.25</v>
      </c>
      <c r="R7" s="8">
        <f>+(O7-P7)/N7</f>
        <v>6.2500000000000888E-3</v>
      </c>
      <c r="S7" s="3">
        <v>0.3</v>
      </c>
      <c r="T7" s="15">
        <v>0.37499999999999994</v>
      </c>
      <c r="U7" s="3">
        <v>60.8</v>
      </c>
      <c r="V7" s="5"/>
    </row>
    <row r="8" spans="2:22" x14ac:dyDescent="0.25">
      <c r="B8" s="2" t="s">
        <v>9</v>
      </c>
      <c r="C8" s="7" t="s">
        <v>17</v>
      </c>
      <c r="D8" s="7" t="s">
        <v>57</v>
      </c>
      <c r="E8" s="1">
        <v>2.8450000000000002</v>
      </c>
      <c r="F8" s="3">
        <v>3.8892000000000002</v>
      </c>
      <c r="G8" s="6">
        <f>3/425</f>
        <v>7.058823529411765E-3</v>
      </c>
      <c r="H8" s="2" t="s">
        <v>13</v>
      </c>
      <c r="I8" s="3">
        <v>4.5</v>
      </c>
      <c r="J8" s="2">
        <v>3</v>
      </c>
      <c r="K8" s="3"/>
      <c r="L8" s="4">
        <v>1.5</v>
      </c>
      <c r="M8" s="4">
        <v>1</v>
      </c>
      <c r="N8" s="3">
        <v>16</v>
      </c>
      <c r="O8" s="3">
        <v>52.63</v>
      </c>
      <c r="P8" s="3">
        <f t="shared" si="1"/>
        <v>52.53</v>
      </c>
      <c r="Q8" s="3">
        <f t="shared" ref="Q8:Q10" si="3">+O8/2+P8/2</f>
        <v>52.58</v>
      </c>
      <c r="R8" s="8">
        <f>+(O8-P8)/N8</f>
        <v>6.2500000000000888E-3</v>
      </c>
      <c r="S8" s="3">
        <v>0.36</v>
      </c>
      <c r="T8" s="15">
        <v>0.36</v>
      </c>
      <c r="U8" s="3">
        <v>54.27</v>
      </c>
      <c r="V8" s="5"/>
    </row>
    <row r="9" spans="2:22" x14ac:dyDescent="0.25">
      <c r="B9" s="2" t="s">
        <v>10</v>
      </c>
      <c r="C9" s="7" t="s">
        <v>18</v>
      </c>
      <c r="D9" s="7" t="s">
        <v>58</v>
      </c>
      <c r="E9" s="1">
        <v>13.7104</v>
      </c>
      <c r="F9" s="3">
        <v>18.339500000000001</v>
      </c>
      <c r="G9" s="6">
        <f>2/472</f>
        <v>4.2372881355932203E-3</v>
      </c>
      <c r="H9" s="2" t="s">
        <v>13</v>
      </c>
      <c r="I9" s="3">
        <v>12</v>
      </c>
      <c r="J9" s="2">
        <v>2</v>
      </c>
      <c r="K9" s="3"/>
      <c r="L9" s="4">
        <v>4</v>
      </c>
      <c r="M9" s="4">
        <v>1.5</v>
      </c>
      <c r="N9" s="3">
        <v>16</v>
      </c>
      <c r="O9" s="3">
        <v>47.25</v>
      </c>
      <c r="P9" s="3">
        <v>47.25</v>
      </c>
      <c r="Q9" s="3">
        <f t="shared" si="3"/>
        <v>47.25</v>
      </c>
      <c r="R9" s="8">
        <f>+(O9-P9)/N9</f>
        <v>0</v>
      </c>
      <c r="S9" s="3">
        <v>1</v>
      </c>
      <c r="T9" s="15">
        <v>0.66666666666666663</v>
      </c>
      <c r="U9" s="3">
        <v>49.42</v>
      </c>
      <c r="V9" s="5"/>
    </row>
    <row r="10" spans="2:22" ht="15.75" customHeight="1" x14ac:dyDescent="0.25">
      <c r="B10" s="2" t="s">
        <v>11</v>
      </c>
      <c r="C10" s="7" t="s">
        <v>19</v>
      </c>
      <c r="D10" s="7" t="s">
        <v>59</v>
      </c>
      <c r="E10" s="3">
        <v>2.1659999999999999</v>
      </c>
      <c r="F10" s="3">
        <v>3.0621</v>
      </c>
      <c r="G10" s="6">
        <f>5/963</f>
        <v>5.1921079958463139E-3</v>
      </c>
      <c r="H10" s="2" t="s">
        <v>13</v>
      </c>
      <c r="I10" s="3">
        <v>4</v>
      </c>
      <c r="J10" s="2">
        <v>2</v>
      </c>
      <c r="K10" s="3"/>
      <c r="L10" s="3">
        <v>2</v>
      </c>
      <c r="M10" s="3">
        <v>1</v>
      </c>
      <c r="N10" s="3">
        <v>16</v>
      </c>
      <c r="O10" s="3">
        <v>45.12</v>
      </c>
      <c r="P10" s="3">
        <v>45.07</v>
      </c>
      <c r="Q10" s="3">
        <f t="shared" si="3"/>
        <v>45.094999999999999</v>
      </c>
      <c r="R10" s="8">
        <f>+(O10-P10)/N10</f>
        <v>3.1249999999998224E-3</v>
      </c>
      <c r="S10" s="3">
        <v>0.32</v>
      </c>
      <c r="T10" s="15">
        <v>0.32</v>
      </c>
      <c r="U10" s="3">
        <v>46.95</v>
      </c>
      <c r="V10" s="5"/>
    </row>
    <row r="16" spans="2:22" x14ac:dyDescent="0.25">
      <c r="O16" s="10"/>
      <c r="P16" s="10"/>
      <c r="Q16" s="10"/>
      <c r="R16" s="11"/>
    </row>
  </sheetData>
  <mergeCells count="6">
    <mergeCell ref="S2:T2"/>
    <mergeCell ref="D2:D3"/>
    <mergeCell ref="B2:B3"/>
    <mergeCell ref="C2:C3"/>
    <mergeCell ref="H2:H3"/>
    <mergeCell ref="J2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V11"/>
  <sheetViews>
    <sheetView showGridLines="0" tabSelected="1" topLeftCell="A2" zoomScaleNormal="100" workbookViewId="0">
      <pane ySplit="1" topLeftCell="A3" activePane="bottomLeft" state="frozen"/>
      <selection activeCell="B2" sqref="B2"/>
      <selection pane="bottomLeft" activeCell="I4" sqref="I4"/>
    </sheetView>
  </sheetViews>
  <sheetFormatPr baseColWidth="10" defaultRowHeight="15" x14ac:dyDescent="0.25"/>
  <cols>
    <col min="1" max="1" width="3.42578125" customWidth="1"/>
    <col min="2" max="2" width="4.5703125" style="9" bestFit="1" customWidth="1"/>
    <col min="3" max="3" width="12.140625" style="9" customWidth="1"/>
    <col min="4" max="4" width="8" style="9" customWidth="1"/>
    <col min="5" max="5" width="8.85546875" style="9" customWidth="1"/>
    <col min="6" max="6" width="8" style="9" customWidth="1"/>
    <col min="7" max="7" width="11.42578125" style="9" customWidth="1"/>
    <col min="8" max="8" width="9.7109375" style="9" customWidth="1"/>
    <col min="9" max="9" width="9.140625" style="9" customWidth="1"/>
    <col min="10" max="10" width="6.28515625" style="9" customWidth="1"/>
    <col min="11" max="13" width="5" style="9" customWidth="1"/>
    <col min="14" max="14" width="6.140625" style="9" customWidth="1"/>
    <col min="15" max="16" width="7.28515625" style="9" customWidth="1"/>
    <col min="17" max="17" width="8.7109375" style="9" customWidth="1"/>
    <col min="18" max="18" width="10.140625" style="9" customWidth="1"/>
    <col min="19" max="20" width="5.42578125" style="9" customWidth="1"/>
    <col min="21" max="21" width="6.7109375" style="9" customWidth="1"/>
    <col min="22" max="22" width="8.42578125" style="9" customWidth="1"/>
  </cols>
  <sheetData>
    <row r="2" spans="2:22" ht="27.75" customHeight="1" x14ac:dyDescent="0.25">
      <c r="B2" s="16" t="s">
        <v>0</v>
      </c>
      <c r="C2" s="16" t="s">
        <v>1</v>
      </c>
      <c r="D2" s="16" t="s">
        <v>66</v>
      </c>
      <c r="E2" s="12" t="s">
        <v>23</v>
      </c>
      <c r="F2" s="12" t="s">
        <v>22</v>
      </c>
      <c r="G2" s="12" t="s">
        <v>33</v>
      </c>
      <c r="H2" s="16" t="s">
        <v>2</v>
      </c>
      <c r="I2" s="12" t="s">
        <v>3</v>
      </c>
      <c r="J2" s="16" t="s">
        <v>20</v>
      </c>
      <c r="K2" s="12" t="s">
        <v>26</v>
      </c>
      <c r="L2" s="13" t="s">
        <v>32</v>
      </c>
      <c r="M2" s="13" t="s">
        <v>21</v>
      </c>
      <c r="N2" s="12" t="s">
        <v>27</v>
      </c>
      <c r="O2" s="12" t="s">
        <v>24</v>
      </c>
      <c r="P2" s="12" t="s">
        <v>25</v>
      </c>
      <c r="Q2" s="12" t="s">
        <v>37</v>
      </c>
      <c r="R2" s="12" t="s">
        <v>34</v>
      </c>
      <c r="S2" s="16" t="s">
        <v>4</v>
      </c>
      <c r="T2" s="16"/>
      <c r="U2" s="12" t="s">
        <v>41</v>
      </c>
    </row>
    <row r="3" spans="2:22" ht="19.5" customHeight="1" x14ac:dyDescent="0.25">
      <c r="B3" s="16"/>
      <c r="C3" s="16"/>
      <c r="D3" s="16"/>
      <c r="E3" s="12" t="s">
        <v>42</v>
      </c>
      <c r="F3" s="12" t="s">
        <v>42</v>
      </c>
      <c r="G3" s="12" t="s">
        <v>36</v>
      </c>
      <c r="H3" s="16"/>
      <c r="I3" s="12" t="s">
        <v>43</v>
      </c>
      <c r="J3" s="16"/>
      <c r="K3" s="12" t="s">
        <v>44</v>
      </c>
      <c r="L3" s="12" t="s">
        <v>44</v>
      </c>
      <c r="M3" s="12" t="s">
        <v>44</v>
      </c>
      <c r="N3" s="12" t="s">
        <v>44</v>
      </c>
      <c r="O3" s="12" t="s">
        <v>44</v>
      </c>
      <c r="P3" s="12" t="s">
        <v>44</v>
      </c>
      <c r="Q3" s="12" t="s">
        <v>44</v>
      </c>
      <c r="R3" s="12" t="s">
        <v>35</v>
      </c>
      <c r="S3" s="12" t="s">
        <v>44</v>
      </c>
      <c r="T3" s="12" t="s">
        <v>35</v>
      </c>
      <c r="U3" s="12" t="s">
        <v>44</v>
      </c>
    </row>
    <row r="4" spans="2:22" x14ac:dyDescent="0.25">
      <c r="B4" s="2" t="s">
        <v>5</v>
      </c>
      <c r="C4" s="7" t="s">
        <v>38</v>
      </c>
      <c r="D4" s="7" t="s">
        <v>53</v>
      </c>
      <c r="E4" s="1">
        <v>4.6500000000000004</v>
      </c>
      <c r="F4" s="19">
        <v>6.69</v>
      </c>
      <c r="G4" s="20" t="s">
        <v>39</v>
      </c>
      <c r="H4" s="17" t="s">
        <v>13</v>
      </c>
      <c r="I4" s="21">
        <v>4.8400000000000007</v>
      </c>
      <c r="J4" s="17">
        <v>2</v>
      </c>
      <c r="K4" s="21"/>
      <c r="L4" s="22">
        <v>1.1000000000000001</v>
      </c>
      <c r="M4" s="22">
        <v>2.2000000000000002</v>
      </c>
      <c r="N4" s="21">
        <v>40</v>
      </c>
      <c r="O4" s="21">
        <v>33.299999999999997</v>
      </c>
      <c r="P4" s="21">
        <v>33.299999999999997</v>
      </c>
      <c r="Q4" s="21">
        <v>33.299999999999997</v>
      </c>
      <c r="R4" s="8"/>
      <c r="S4" s="21" t="s">
        <v>39</v>
      </c>
      <c r="T4" s="23" t="s">
        <v>39</v>
      </c>
      <c r="U4" s="21">
        <v>39.22</v>
      </c>
      <c r="V4" s="5"/>
    </row>
    <row r="5" spans="2:22" x14ac:dyDescent="0.25">
      <c r="B5" s="2" t="s">
        <v>6</v>
      </c>
      <c r="C5" s="7" t="s">
        <v>14</v>
      </c>
      <c r="D5" s="7" t="s">
        <v>60</v>
      </c>
      <c r="E5" s="1">
        <v>3.6118000000000001</v>
      </c>
      <c r="F5" s="21">
        <v>4.9379</v>
      </c>
      <c r="G5" s="24">
        <f>1/170</f>
        <v>5.8823529411764705E-3</v>
      </c>
      <c r="H5" s="17" t="s">
        <v>13</v>
      </c>
      <c r="I5" s="21">
        <v>5.625</v>
      </c>
      <c r="J5" s="17">
        <v>3</v>
      </c>
      <c r="K5" s="21"/>
      <c r="L5" s="22">
        <v>1.5</v>
      </c>
      <c r="M5" s="22">
        <v>1.25</v>
      </c>
      <c r="N5" s="21">
        <v>16</v>
      </c>
      <c r="O5" s="21">
        <v>39.020000000000003</v>
      </c>
      <c r="P5" s="21">
        <v>38.97</v>
      </c>
      <c r="Q5" s="21">
        <f t="shared" ref="Q5:Q11" si="0">+O5/2+P5/2</f>
        <v>38.995000000000005</v>
      </c>
      <c r="R5" s="8">
        <f>+(O5-P5)/N5</f>
        <v>3.1250000000002665E-3</v>
      </c>
      <c r="S5" s="21">
        <v>0.5</v>
      </c>
      <c r="T5" s="23">
        <f>+IF(K5&gt;0,S5/K5,S5/M5)</f>
        <v>0.4</v>
      </c>
      <c r="U5" s="21">
        <v>40.68</v>
      </c>
      <c r="V5" s="5"/>
    </row>
    <row r="6" spans="2:22" x14ac:dyDescent="0.25">
      <c r="B6" s="2" t="s">
        <v>7</v>
      </c>
      <c r="C6" s="7" t="s">
        <v>15</v>
      </c>
      <c r="D6" s="7" t="s">
        <v>61</v>
      </c>
      <c r="E6" s="1">
        <v>1.2010000000000001</v>
      </c>
      <c r="F6" s="21">
        <v>1.6976</v>
      </c>
      <c r="G6" s="24">
        <v>0.01</v>
      </c>
      <c r="H6" s="17" t="s">
        <v>13</v>
      </c>
      <c r="I6" s="21">
        <v>3</v>
      </c>
      <c r="J6" s="17">
        <v>2</v>
      </c>
      <c r="K6" s="21"/>
      <c r="L6" s="22">
        <v>1.5</v>
      </c>
      <c r="M6" s="22">
        <v>1</v>
      </c>
      <c r="N6" s="21">
        <v>16</v>
      </c>
      <c r="O6" s="21">
        <v>42.32</v>
      </c>
      <c r="P6" s="21">
        <v>42.27</v>
      </c>
      <c r="Q6" s="21">
        <f t="shared" si="0"/>
        <v>42.295000000000002</v>
      </c>
      <c r="R6" s="8">
        <f>+(O6-P6)/N6</f>
        <v>3.1249999999998224E-3</v>
      </c>
      <c r="S6" s="21">
        <v>0.34</v>
      </c>
      <c r="T6" s="23">
        <f>+IF(K6&gt;0,S6/K6,S6/M6)</f>
        <v>0.34</v>
      </c>
      <c r="U6" s="21">
        <v>43.95</v>
      </c>
    </row>
    <row r="7" spans="2:22" x14ac:dyDescent="0.25">
      <c r="B7" s="2" t="s">
        <v>8</v>
      </c>
      <c r="C7" s="7" t="s">
        <v>16</v>
      </c>
      <c r="D7" s="7" t="s">
        <v>62</v>
      </c>
      <c r="E7" s="1">
        <v>0.9819</v>
      </c>
      <c r="F7" s="21">
        <v>1.4514</v>
      </c>
      <c r="G7" s="24">
        <v>1.2E-2</v>
      </c>
      <c r="H7" s="17" t="s">
        <v>13</v>
      </c>
      <c r="I7" s="21">
        <v>3</v>
      </c>
      <c r="J7" s="17">
        <v>2</v>
      </c>
      <c r="K7" s="21"/>
      <c r="L7" s="22">
        <v>1.5</v>
      </c>
      <c r="M7" s="22">
        <v>1</v>
      </c>
      <c r="N7" s="21">
        <v>16</v>
      </c>
      <c r="O7" s="21">
        <v>52.4</v>
      </c>
      <c r="P7" s="21">
        <v>52.35</v>
      </c>
      <c r="Q7" s="21">
        <f t="shared" si="0"/>
        <v>52.375</v>
      </c>
      <c r="R7" s="8">
        <f>+(O7-P7)/N7</f>
        <v>3.1249999999998224E-3</v>
      </c>
      <c r="S7" s="21">
        <v>0.3</v>
      </c>
      <c r="T7" s="23">
        <f>+IF(K7&gt;0,S7/K7,S7/M7)</f>
        <v>0.3</v>
      </c>
      <c r="U7" s="21">
        <v>53.99</v>
      </c>
    </row>
    <row r="8" spans="2:22" x14ac:dyDescent="0.25">
      <c r="B8" s="2" t="s">
        <v>9</v>
      </c>
      <c r="C8" s="7" t="s">
        <v>17</v>
      </c>
      <c r="D8" s="7" t="s">
        <v>63</v>
      </c>
      <c r="E8" s="1">
        <v>0.6915</v>
      </c>
      <c r="F8" s="21">
        <v>1.0235000000000001</v>
      </c>
      <c r="G8" s="24">
        <f>1/90</f>
        <v>1.1111111111111112E-2</v>
      </c>
      <c r="H8" s="17" t="s">
        <v>13</v>
      </c>
      <c r="I8" s="21">
        <v>2</v>
      </c>
      <c r="J8" s="17">
        <v>1</v>
      </c>
      <c r="K8" s="21"/>
      <c r="L8" s="22">
        <v>2</v>
      </c>
      <c r="M8" s="22">
        <v>1</v>
      </c>
      <c r="N8" s="21">
        <v>16</v>
      </c>
      <c r="O8" s="21">
        <v>54.9</v>
      </c>
      <c r="P8" s="21">
        <v>54.85</v>
      </c>
      <c r="Q8" s="21">
        <f t="shared" si="0"/>
        <v>54.875</v>
      </c>
      <c r="R8" s="8">
        <f>+(O8-P8)/N8</f>
        <v>3.1249999999998224E-3</v>
      </c>
      <c r="S8" s="21">
        <v>0.31</v>
      </c>
      <c r="T8" s="23">
        <f>+IF(K8&gt;0,S8/K8,S8/M8)</f>
        <v>0.31</v>
      </c>
      <c r="U8" s="21">
        <v>56.8</v>
      </c>
    </row>
    <row r="9" spans="2:22" x14ac:dyDescent="0.25">
      <c r="B9" s="2" t="s">
        <v>10</v>
      </c>
      <c r="C9" s="7" t="s">
        <v>18</v>
      </c>
      <c r="D9" s="7" t="s">
        <v>67</v>
      </c>
      <c r="E9" s="1">
        <v>0.17560000000000001</v>
      </c>
      <c r="F9" s="21">
        <v>0.2601</v>
      </c>
      <c r="G9" s="24">
        <f>2/330</f>
        <v>6.0606060606060606E-3</v>
      </c>
      <c r="H9" s="17" t="s">
        <v>13</v>
      </c>
      <c r="I9" s="21">
        <v>0.50265482457436694</v>
      </c>
      <c r="J9" s="17">
        <v>1</v>
      </c>
      <c r="K9" s="21">
        <v>0.8</v>
      </c>
      <c r="L9" s="22"/>
      <c r="M9" s="22"/>
      <c r="N9" s="21">
        <v>16</v>
      </c>
      <c r="O9" s="21">
        <v>59.58</v>
      </c>
      <c r="P9" s="21">
        <v>59.5</v>
      </c>
      <c r="Q9" s="21">
        <f t="shared" si="0"/>
        <v>59.54</v>
      </c>
      <c r="R9" s="8">
        <f>+(O9-P9)/N9</f>
        <v>4.9999999999998934E-3</v>
      </c>
      <c r="S9" s="21">
        <v>0.33</v>
      </c>
      <c r="T9" s="23">
        <f>+IF(K9&gt;0,S9/K9,S9/M9)</f>
        <v>0.41249999999999998</v>
      </c>
      <c r="U9" s="21">
        <v>61.05</v>
      </c>
    </row>
    <row r="10" spans="2:22" x14ac:dyDescent="0.25">
      <c r="B10" s="2" t="s">
        <v>11</v>
      </c>
      <c r="C10" s="7" t="s">
        <v>19</v>
      </c>
      <c r="D10" s="7" t="s">
        <v>64</v>
      </c>
      <c r="E10" s="3">
        <v>12.446</v>
      </c>
      <c r="F10" s="21">
        <v>16.939399999999999</v>
      </c>
      <c r="G10" s="24">
        <f>1/400</f>
        <v>2.5000000000000001E-3</v>
      </c>
      <c r="H10" s="17" t="s">
        <v>13</v>
      </c>
      <c r="I10" s="21">
        <v>9</v>
      </c>
      <c r="J10" s="17">
        <v>3</v>
      </c>
      <c r="K10" s="21"/>
      <c r="L10" s="21">
        <v>2</v>
      </c>
      <c r="M10" s="21">
        <v>1.5</v>
      </c>
      <c r="N10" s="21">
        <v>16</v>
      </c>
      <c r="O10" s="21">
        <v>48.05</v>
      </c>
      <c r="P10" s="21">
        <v>48</v>
      </c>
      <c r="Q10" s="21">
        <f t="shared" si="0"/>
        <v>48.024999999999999</v>
      </c>
      <c r="R10" s="8">
        <f>+(O10-P10)/N10</f>
        <v>3.1249999999998224E-3</v>
      </c>
      <c r="S10" s="21">
        <v>1.19</v>
      </c>
      <c r="T10" s="23">
        <f>+IF(K10&gt;0,S10/K10,S10/M10)</f>
        <v>0.79333333333333333</v>
      </c>
      <c r="U10" s="21">
        <v>50.32</v>
      </c>
    </row>
    <row r="11" spans="2:22" ht="15.75" customHeight="1" x14ac:dyDescent="0.25">
      <c r="B11" s="2" t="s">
        <v>12</v>
      </c>
      <c r="C11" s="7" t="s">
        <v>40</v>
      </c>
      <c r="D11" s="7" t="s">
        <v>65</v>
      </c>
      <c r="E11" s="3">
        <v>2.1659999999999999</v>
      </c>
      <c r="F11" s="21">
        <v>3.0621</v>
      </c>
      <c r="G11" s="24">
        <f>5/963</f>
        <v>5.1921079958463139E-3</v>
      </c>
      <c r="H11" s="17" t="s">
        <v>13</v>
      </c>
      <c r="I11" s="21">
        <v>4</v>
      </c>
      <c r="J11" s="17">
        <v>2</v>
      </c>
      <c r="K11" s="21"/>
      <c r="L11" s="21">
        <v>2</v>
      </c>
      <c r="M11" s="21">
        <v>1</v>
      </c>
      <c r="N11" s="21">
        <v>16</v>
      </c>
      <c r="O11" s="21">
        <v>45.12</v>
      </c>
      <c r="P11" s="21">
        <v>45.07</v>
      </c>
      <c r="Q11" s="21">
        <f t="shared" si="0"/>
        <v>45.094999999999999</v>
      </c>
      <c r="R11" s="8">
        <f>+(O11-P11)/N11</f>
        <v>3.1249999999998224E-3</v>
      </c>
      <c r="S11" s="21">
        <v>0.32</v>
      </c>
      <c r="T11" s="23">
        <f>+IF(K11&gt;0,S11/K11,S11/M11)</f>
        <v>0.32</v>
      </c>
      <c r="U11" s="21">
        <v>46.95</v>
      </c>
    </row>
  </sheetData>
  <mergeCells count="6">
    <mergeCell ref="S2:T2"/>
    <mergeCell ref="D2:D3"/>
    <mergeCell ref="B2:B3"/>
    <mergeCell ref="C2:C3"/>
    <mergeCell ref="H2:H3"/>
    <mergeCell ref="J2:J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 1</vt:lpstr>
      <vt:lpstr>Alt 2</vt:lpstr>
      <vt:lpstr>Alt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dibujante</cp:lastModifiedBy>
  <dcterms:created xsi:type="dcterms:W3CDTF">2024-10-09T11:25:26Z</dcterms:created>
  <dcterms:modified xsi:type="dcterms:W3CDTF">2024-12-11T18:33:26Z</dcterms:modified>
</cp:coreProperties>
</file>